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817 prec 2012 decembrie" sheetId="1" r:id="rId1"/>
  </sheets>
  <definedNames>
    <definedName name="_xlnm.Print_Titles" localSheetId="0">'817 prec 2012 decembrie'!$4:$9</definedName>
  </definedNames>
  <calcPr fullCalcOnLoad="1"/>
</workbook>
</file>

<file path=xl/sharedStrings.xml><?xml version="1.0" encoding="utf-8"?>
<sst xmlns="http://schemas.openxmlformats.org/spreadsheetml/2006/main" count="89" uniqueCount="82">
  <si>
    <t>Anexa nr.2</t>
  </si>
  <si>
    <t>Denumirea instituţiei</t>
  </si>
  <si>
    <t>Total</t>
  </si>
  <si>
    <t>01 Cercetări ştiinţifice fundamentale</t>
  </si>
  <si>
    <t>Direcţii strategice</t>
  </si>
  <si>
    <t>Codurile programelor</t>
  </si>
  <si>
    <t>Institutul de Matematică şi Informatică, instituţional</t>
  </si>
  <si>
    <t>Institutul de Economie, Finanţe şi Statistică, instituţional</t>
  </si>
  <si>
    <t>Universitatea de Stat din Tiraspol, de profil</t>
  </si>
  <si>
    <t>Academia de Studii Economice din Moldova, de profil</t>
  </si>
  <si>
    <t>Institutul Societăţii Informaţionale, de profil</t>
  </si>
  <si>
    <t>Institutul de Fizică Aplicată, instituţional</t>
  </si>
  <si>
    <t>Institutul de Geologie şi Seismologie, instituţional</t>
  </si>
  <si>
    <t>Institutul de Energetică, instituţional</t>
  </si>
  <si>
    <t>Universitatea Tehnică a Moldovei, de profil</t>
  </si>
  <si>
    <t>Secţia de Ştiinţe Naturale şi ale Vieţii</t>
  </si>
  <si>
    <t>Institutul de Chimie, instituţional</t>
  </si>
  <si>
    <t>Institutul de Genetică şi Fiziologie a Plantelor, instituţional</t>
  </si>
  <si>
    <t>Institutul de Fiziologie şi Sanocreatologie, instituţional</t>
  </si>
  <si>
    <t>Institutul de Zoologie, instituţional</t>
  </si>
  <si>
    <t>Institutul de Microbiologie şi Biotehnologie, instituţional</t>
  </si>
  <si>
    <t>Institutul de Ecologie şi Geografie, instituţional</t>
  </si>
  <si>
    <t>Grădina Botanică (Institut), instituţional</t>
  </si>
  <si>
    <t>Subsecţia de Ştiinţe Agricole</t>
  </si>
  <si>
    <t>Institutul de Protecţie a Plantelor şi Agricultură Ecologică, instituţional</t>
  </si>
  <si>
    <t>Institutul de Pedologie, Agrochimie şi Protecţie a solului „Nicolae Dimo”, de profil</t>
  </si>
  <si>
    <t>Institutul de Tehnică Agricolă “Mecagro”, de profil</t>
  </si>
  <si>
    <t>Institutul Ştiinţifico-Practic de Hoticultură şi Tehnologii Alementare, de profil</t>
  </si>
  <si>
    <t>Universitatea Agrară de Stat din Moldova, de profil</t>
  </si>
  <si>
    <t>Institutul Ştiinţifico-Practic de Biotehnologii în Zootehnie şi Medicină Veterinară, de profil</t>
  </si>
  <si>
    <t>Subsecţia de Ştiinţe Medicale</t>
  </si>
  <si>
    <t>Universitatea de Stat de Medicină şi Farmacie „N. Testemiţanu”, de profil</t>
  </si>
  <si>
    <t>Institutul de Cardiologie, de profil</t>
  </si>
  <si>
    <t>Institutul de Ftiziopneumologie, de profil</t>
  </si>
  <si>
    <t>Institutul Oncologic, de profil</t>
  </si>
  <si>
    <t>Institutul de Neurologie şi Neurochirurgie, de profil</t>
  </si>
  <si>
    <t>Institutul Ocrotirii Sănătăţii Mamei şi Copilului, de profil</t>
  </si>
  <si>
    <t>Centrul Naţional de Sănătate Reproductivă şi Genetică Medicală, de profil</t>
  </si>
  <si>
    <t>Centrul Naţional Ştiinţifico-Practic de Medicină Urgentă, de profil</t>
  </si>
  <si>
    <t xml:space="preserve">Secţia  Ştiinţe Socio-Umanistice </t>
  </si>
  <si>
    <t>Institutul Patrimoniului Cultural, instituţional</t>
  </si>
  <si>
    <t>Institutul de Filologie, instituţional</t>
  </si>
  <si>
    <t>Institutul de Istorie, Stat şi Drept, instituţional</t>
  </si>
  <si>
    <t>Universitatea de Stat din Moldova, de profil</t>
  </si>
  <si>
    <t>Universitatea de Stat din Bălţi „A. Russo”, de profil</t>
  </si>
  <si>
    <t>Universitatea Pedagogică de Stat „Ion Creangă”, de profil</t>
  </si>
  <si>
    <t>Universitatea de Stat de Educaţie Fizică şi Sport, de profil</t>
  </si>
  <si>
    <t>Muzee</t>
  </si>
  <si>
    <t>Institutul de Integrare Europeana şi Ştiinţe Politice, instituţional</t>
  </si>
  <si>
    <t>Institutul de Ştiinţe ale Educaţiei, profil</t>
  </si>
  <si>
    <r>
      <t>Secţia de Ştiinţe Exacte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şi Economice</t>
    </r>
  </si>
  <si>
    <t>16.04</t>
  </si>
  <si>
    <t>16.05</t>
  </si>
  <si>
    <t>16.06</t>
  </si>
  <si>
    <t>16.07</t>
  </si>
  <si>
    <t>16.08</t>
  </si>
  <si>
    <t>16.09</t>
  </si>
  <si>
    <t>Institutul de Cercetări pentru Culturile de Cîmp "Selectia" , de profil</t>
  </si>
  <si>
    <t xml:space="preserve">Centrul Naţional de Sănătate Publică, de profil </t>
  </si>
  <si>
    <t>Autogestiunea</t>
  </si>
  <si>
    <t>Institutul de Inginerie Electronică şi Nanotehnologii "D.Ghiţu", instituţional</t>
  </si>
  <si>
    <t>Şef Direcţie politică economică şi finanţe</t>
  </si>
  <si>
    <t>16.14</t>
  </si>
  <si>
    <t>16.16</t>
  </si>
  <si>
    <t>16.17</t>
  </si>
  <si>
    <t>16.18</t>
  </si>
  <si>
    <t>16.19</t>
  </si>
  <si>
    <t>16.15</t>
  </si>
  <si>
    <t>Vitalie BOIAN</t>
  </si>
  <si>
    <t>mii lei</t>
  </si>
  <si>
    <t>Spitalul Clinic Republican, de profil</t>
  </si>
  <si>
    <t>Cheltuieli de personal</t>
  </si>
  <si>
    <t>Repartizarea alocaţiilor bugetare pentru organizaţiile din 
sfera ştiinţei şi inovării pe anul 2013</t>
  </si>
  <si>
    <t>Muzeul Naţional de Etnografie şi Istorie Naturală cu filialele sale, de profil</t>
  </si>
  <si>
    <t>Muzeul Naţional de Arheologie şi Istorie a Moldovei cu filialele sale, de profil</t>
  </si>
  <si>
    <t>Instituţia publică "Enciclopedia Moldovei", instituţional</t>
  </si>
  <si>
    <t>Academia de Administrare Publică de pe lângă Preşedintele Republicii Moldova, de profil</t>
  </si>
  <si>
    <t>Universitatea Coperatist Comerciala din Moldova, de profil</t>
  </si>
  <si>
    <t>Academia de Muzica, Teatru si Arte plastice, de profil</t>
  </si>
  <si>
    <t>Institutul de Fitotehnie "Porumbeni", de profil</t>
  </si>
  <si>
    <t>Universitatea A.S.M, instituţional</t>
  </si>
  <si>
    <t>.I.S pentru Cercetare şi Producere a Resurselor Biologice Acvatice Acvacultura-Moldova", de profil</t>
  </si>
</sst>
</file>

<file path=xl/styles.xml><?xml version="1.0" encoding="utf-8"?>
<styleSheet xmlns="http://schemas.openxmlformats.org/spreadsheetml/2006/main">
  <numFmts count="18">
    <numFmt numFmtId="5" formatCode="#,##0&quot;L&quot;;\-#,##0&quot;L&quot;"/>
    <numFmt numFmtId="6" formatCode="#,##0&quot;L&quot;;[Red]\-#,##0&quot;L&quot;"/>
    <numFmt numFmtId="7" formatCode="#,##0.00&quot;L&quot;;\-#,##0.00&quot;L&quot;"/>
    <numFmt numFmtId="8" formatCode="#,##0.00&quot;L&quot;;[Red]\-#,##0.00&quot;L&quot;"/>
    <numFmt numFmtId="42" formatCode="_-* #,##0&quot;L&quot;_-;\-* #,##0&quot;L&quot;_-;_-* &quot;-&quot;&quot;L&quot;_-;_-@_-"/>
    <numFmt numFmtId="41" formatCode="_-* #,##0_L_-;\-* #,##0_L_-;_-* &quot;-&quot;_L_-;_-@_-"/>
    <numFmt numFmtId="44" formatCode="_-* #,##0.00&quot;L&quot;_-;\-* #,##0.00&quot;L&quot;_-;_-* &quot;-&quot;??&quot;L&quot;_-;_-@_-"/>
    <numFmt numFmtId="43" formatCode="_-* #,##0.00_L_-;\-* #,##0.00_L_-;_-* &quot;-&quot;??_L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9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0" fillId="0" borderId="10" xfId="0" applyFont="1" applyFill="1" applyBorder="1" applyAlignment="1">
      <alignment horizontal="center" vertical="top" wrapText="1"/>
    </xf>
    <xf numFmtId="17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172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173" fontId="19" fillId="0" borderId="10" xfId="0" applyNumberFormat="1" applyFont="1" applyFill="1" applyBorder="1" applyAlignment="1">
      <alignment horizontal="center"/>
    </xf>
    <xf numFmtId="0" fontId="24" fillId="0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 quotePrefix="1">
      <alignment horizontal="center" vertical="top" wrapText="1"/>
    </xf>
    <xf numFmtId="172" fontId="19" fillId="0" borderId="0" xfId="0" applyNumberFormat="1" applyFont="1" applyFill="1" applyAlignment="1">
      <alignment/>
    </xf>
    <xf numFmtId="173" fontId="22" fillId="0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/>
    </xf>
    <xf numFmtId="173" fontId="23" fillId="0" borderId="10" xfId="0" applyNumberFormat="1" applyFont="1" applyFill="1" applyBorder="1" applyAlignment="1">
      <alignment horizontal="center"/>
    </xf>
    <xf numFmtId="17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72" fontId="2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73" fontId="20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173" fontId="19" fillId="0" borderId="10" xfId="0" applyNumberFormat="1" applyFont="1" applyFill="1" applyBorder="1" applyAlignment="1">
      <alignment vertical="center" wrapText="1"/>
    </xf>
    <xf numFmtId="173" fontId="20" fillId="0" borderId="10" xfId="0" applyNumberFormat="1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/>
    </xf>
    <xf numFmtId="173" fontId="19" fillId="0" borderId="10" xfId="0" applyNumberFormat="1" applyFont="1" applyFill="1" applyBorder="1" applyAlignment="1">
      <alignment/>
    </xf>
    <xf numFmtId="172" fontId="20" fillId="0" borderId="10" xfId="0" applyNumberFormat="1" applyFont="1" applyFill="1" applyBorder="1" applyAlignment="1">
      <alignment horizontal="center" vertical="top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17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19" fillId="24" borderId="11" xfId="0" applyFont="1" applyFill="1" applyBorder="1" applyAlignment="1">
      <alignment vertical="top" wrapText="1"/>
    </xf>
    <xf numFmtId="172" fontId="19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justify" wrapText="1"/>
    </xf>
    <xf numFmtId="0" fontId="20" fillId="0" borderId="0" xfId="0" applyFont="1" applyBorder="1" applyAlignment="1">
      <alignment horizontal="center" vertical="justify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72"/>
  <sheetViews>
    <sheetView showZeros="0" tabSelected="1" workbookViewId="0" topLeftCell="A1">
      <pane ySplit="8" topLeftCell="BM28" activePane="bottomLeft" state="frozen"/>
      <selection pane="topLeft" activeCell="A1" sqref="A1"/>
      <selection pane="bottomLeft" activeCell="A2" sqref="A2:P2"/>
    </sheetView>
  </sheetViews>
  <sheetFormatPr defaultColWidth="9.00390625" defaultRowHeight="21.75" customHeight="1"/>
  <cols>
    <col min="1" max="1" width="68.25390625" style="2" bestFit="1" customWidth="1"/>
    <col min="2" max="2" width="14.25390625" style="12" customWidth="1"/>
    <col min="3" max="3" width="39.375" style="12" customWidth="1"/>
    <col min="4" max="6" width="9.625" style="2" hidden="1" customWidth="1"/>
    <col min="7" max="7" width="10.75390625" style="2" hidden="1" customWidth="1"/>
    <col min="8" max="9" width="9.625" style="2" hidden="1" customWidth="1"/>
    <col min="10" max="10" width="12.375" style="12" hidden="1" customWidth="1"/>
    <col min="11" max="16" width="9.625" style="2" hidden="1" customWidth="1"/>
    <col min="17" max="17" width="10.125" style="2" hidden="1" customWidth="1"/>
    <col min="18" max="18" width="0" style="2" hidden="1" customWidth="1"/>
    <col min="19" max="16384" width="9.125" style="2" customWidth="1"/>
  </cols>
  <sheetData>
    <row r="1" spans="3:16" ht="23.25" customHeight="1">
      <c r="C1" s="34" t="s">
        <v>0</v>
      </c>
      <c r="P1" s="3" t="s">
        <v>0</v>
      </c>
    </row>
    <row r="2" spans="1:16" ht="30" customHeight="1">
      <c r="A2" s="40" t="s">
        <v>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2.75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 t="s">
        <v>69</v>
      </c>
    </row>
    <row r="4" spans="1:16" ht="15" customHeight="1">
      <c r="A4" s="42" t="s">
        <v>1</v>
      </c>
      <c r="B4" s="45" t="s">
        <v>2</v>
      </c>
      <c r="C4" s="45" t="s">
        <v>71</v>
      </c>
      <c r="D4" s="39" t="s">
        <v>3</v>
      </c>
      <c r="E4" s="39"/>
      <c r="F4" s="39"/>
      <c r="G4" s="39"/>
      <c r="H4" s="39"/>
      <c r="I4" s="39"/>
      <c r="J4" s="39" t="s">
        <v>2</v>
      </c>
      <c r="K4" s="39"/>
      <c r="L4" s="39"/>
      <c r="M4" s="39"/>
      <c r="N4" s="39"/>
      <c r="O4" s="39"/>
      <c r="P4" s="39"/>
    </row>
    <row r="5" spans="1:16" ht="15.75" customHeight="1">
      <c r="A5" s="43"/>
      <c r="B5" s="46"/>
      <c r="C5" s="46"/>
      <c r="D5" s="39" t="s">
        <v>4</v>
      </c>
      <c r="E5" s="39"/>
      <c r="F5" s="39"/>
      <c r="G5" s="39"/>
      <c r="H5" s="39"/>
      <c r="I5" s="39"/>
      <c r="J5" s="39"/>
      <c r="K5" s="39" t="s">
        <v>4</v>
      </c>
      <c r="L5" s="39"/>
      <c r="M5" s="39"/>
      <c r="N5" s="39"/>
      <c r="O5" s="39"/>
      <c r="P5" s="39"/>
    </row>
    <row r="6" spans="1:16" ht="15.75" customHeight="1">
      <c r="A6" s="43"/>
      <c r="B6" s="46"/>
      <c r="C6" s="46"/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39"/>
      <c r="K6" s="4">
        <v>1</v>
      </c>
      <c r="L6" s="4">
        <v>2</v>
      </c>
      <c r="M6" s="4">
        <v>3</v>
      </c>
      <c r="N6" s="4">
        <v>4</v>
      </c>
      <c r="O6" s="4">
        <v>5</v>
      </c>
      <c r="P6" s="4">
        <v>6</v>
      </c>
    </row>
    <row r="7" spans="1:16" ht="4.5" customHeight="1">
      <c r="A7" s="43"/>
      <c r="B7" s="46"/>
      <c r="C7" s="46"/>
      <c r="D7" s="39" t="s">
        <v>5</v>
      </c>
      <c r="E7" s="39"/>
      <c r="F7" s="39"/>
      <c r="G7" s="39"/>
      <c r="H7" s="39"/>
      <c r="I7" s="39"/>
      <c r="J7" s="39"/>
      <c r="K7" s="39" t="s">
        <v>5</v>
      </c>
      <c r="L7" s="39"/>
      <c r="M7" s="39"/>
      <c r="N7" s="39"/>
      <c r="O7" s="39"/>
      <c r="P7" s="39"/>
    </row>
    <row r="8" spans="1:16" ht="17.25" customHeight="1" hidden="1">
      <c r="A8" s="44"/>
      <c r="B8" s="47"/>
      <c r="C8" s="47"/>
      <c r="D8" s="13" t="s">
        <v>51</v>
      </c>
      <c r="E8" s="13" t="s">
        <v>52</v>
      </c>
      <c r="F8" s="13" t="s">
        <v>53</v>
      </c>
      <c r="G8" s="13" t="s">
        <v>54</v>
      </c>
      <c r="H8" s="13" t="s">
        <v>55</v>
      </c>
      <c r="I8" s="13" t="s">
        <v>56</v>
      </c>
      <c r="J8" s="39"/>
      <c r="K8" s="13" t="s">
        <v>62</v>
      </c>
      <c r="L8" s="13" t="s">
        <v>67</v>
      </c>
      <c r="M8" s="13" t="s">
        <v>63</v>
      </c>
      <c r="N8" s="13" t="s">
        <v>64</v>
      </c>
      <c r="O8" s="13" t="s">
        <v>65</v>
      </c>
      <c r="P8" s="13" t="s">
        <v>66</v>
      </c>
    </row>
    <row r="9" spans="1:16" ht="14.25" customHeight="1">
      <c r="A9" s="4">
        <v>1</v>
      </c>
      <c r="B9" s="4">
        <v>2</v>
      </c>
      <c r="C9" s="4">
        <v>3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  <c r="J9" s="4">
        <v>9</v>
      </c>
      <c r="K9" s="4">
        <v>10</v>
      </c>
      <c r="L9" s="4">
        <v>11</v>
      </c>
      <c r="M9" s="4">
        <v>12</v>
      </c>
      <c r="N9" s="4">
        <v>13</v>
      </c>
      <c r="O9" s="4">
        <v>14</v>
      </c>
      <c r="P9" s="4">
        <v>15</v>
      </c>
    </row>
    <row r="10" spans="1:16" ht="29.25" customHeight="1" hidden="1">
      <c r="A10" s="4"/>
      <c r="B10" s="4">
        <f>73957.5/63540.9</f>
        <v>1.1639353550233</v>
      </c>
      <c r="C10" s="4"/>
      <c r="D10" s="4">
        <f>D11*B10</f>
        <v>0</v>
      </c>
      <c r="E10" s="4">
        <f>E11*B10</f>
        <v>0</v>
      </c>
      <c r="F10" s="4">
        <f>F11*B10</f>
        <v>0</v>
      </c>
      <c r="G10" s="4">
        <f>G11*B10</f>
        <v>0</v>
      </c>
      <c r="H10" s="4">
        <f>H11*B10</f>
        <v>0</v>
      </c>
      <c r="I10" s="4">
        <f>I11*B10</f>
        <v>0</v>
      </c>
      <c r="J10" s="4">
        <f>149159.1/J11</f>
        <v>1.014437251209395</v>
      </c>
      <c r="K10" s="4">
        <f>K11*J10</f>
        <v>49970.1645573236</v>
      </c>
      <c r="L10" s="4">
        <f>L11*J10</f>
        <v>19245.29486759392</v>
      </c>
      <c r="M10" s="4">
        <f>M11*J10</f>
        <v>2588.8438650863764</v>
      </c>
      <c r="N10" s="4">
        <f>N11*J10</f>
        <v>4493.348360506894</v>
      </c>
      <c r="O10" s="4">
        <f>O11*J10</f>
        <v>42795.151323244674</v>
      </c>
      <c r="P10" s="4">
        <f>P11*J10</f>
        <v>30066.29702624454</v>
      </c>
    </row>
    <row r="11" spans="1:18" ht="15.75" customHeight="1">
      <c r="A11" s="26" t="s">
        <v>2</v>
      </c>
      <c r="B11" s="32">
        <f>SUM(B13:B69)</f>
        <v>212583.59999999995</v>
      </c>
      <c r="C11" s="32">
        <f>SUM(C13:C69)</f>
        <v>148196</v>
      </c>
      <c r="D11" s="32">
        <f aca="true" t="shared" si="0" ref="D11:O11">SUM(D13:D69)</f>
        <v>0</v>
      </c>
      <c r="E11" s="32">
        <f t="shared" si="0"/>
        <v>0</v>
      </c>
      <c r="F11" s="32">
        <f t="shared" si="0"/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 t="shared" si="0"/>
        <v>147036.30000000002</v>
      </c>
      <c r="K11" s="32">
        <f t="shared" si="0"/>
        <v>49259.00000000001</v>
      </c>
      <c r="L11" s="32">
        <f t="shared" si="0"/>
        <v>18971.4</v>
      </c>
      <c r="M11" s="32">
        <f t="shared" si="0"/>
        <v>2552</v>
      </c>
      <c r="N11" s="32">
        <f t="shared" si="0"/>
        <v>4429.4</v>
      </c>
      <c r="O11" s="32">
        <f t="shared" si="0"/>
        <v>42186.10000000001</v>
      </c>
      <c r="P11" s="32">
        <f>SUM(P13:P69)</f>
        <v>29638.400000000005</v>
      </c>
      <c r="Q11" s="14">
        <f>B11+J11</f>
        <v>359619.89999999997</v>
      </c>
      <c r="R11" s="14"/>
    </row>
    <row r="12" spans="1:17" ht="17.25" customHeight="1" hidden="1">
      <c r="A12" s="26" t="s">
        <v>50</v>
      </c>
      <c r="B12" s="11"/>
      <c r="C12" s="11"/>
      <c r="D12" s="5"/>
      <c r="E12" s="5"/>
      <c r="F12" s="5"/>
      <c r="G12" s="5"/>
      <c r="H12" s="5"/>
      <c r="I12" s="5"/>
      <c r="J12" s="11"/>
      <c r="K12" s="5"/>
      <c r="L12" s="5"/>
      <c r="M12" s="5"/>
      <c r="N12" s="5"/>
      <c r="O12" s="5"/>
      <c r="P12" s="5"/>
      <c r="Q12" s="14">
        <f aca="true" t="shared" si="1" ref="Q12:Q69">B12+J12</f>
        <v>0</v>
      </c>
    </row>
    <row r="13" spans="1:17" ht="19.5" customHeight="1">
      <c r="A13" s="27" t="s">
        <v>6</v>
      </c>
      <c r="B13" s="5">
        <v>3798.7</v>
      </c>
      <c r="C13" s="5">
        <v>3550.9</v>
      </c>
      <c r="D13" s="5"/>
      <c r="E13" s="5"/>
      <c r="F13" s="5"/>
      <c r="G13" s="6"/>
      <c r="H13" s="5"/>
      <c r="I13" s="5"/>
      <c r="J13" s="11">
        <f aca="true" t="shared" si="2" ref="J13:J44">SUM(K13:P13)</f>
        <v>4365.8</v>
      </c>
      <c r="K13" s="5"/>
      <c r="L13" s="5"/>
      <c r="M13" s="5"/>
      <c r="N13" s="5"/>
      <c r="O13" s="5">
        <v>4365.8</v>
      </c>
      <c r="P13" s="5"/>
      <c r="Q13" s="14">
        <f t="shared" si="1"/>
        <v>8164.5</v>
      </c>
    </row>
    <row r="14" spans="1:17" ht="15" customHeight="1">
      <c r="A14" s="27" t="s">
        <v>7</v>
      </c>
      <c r="B14" s="5">
        <v>6918.7</v>
      </c>
      <c r="C14" s="5">
        <v>6359.4</v>
      </c>
      <c r="D14" s="5"/>
      <c r="E14" s="5"/>
      <c r="F14" s="5"/>
      <c r="G14" s="6"/>
      <c r="H14" s="5"/>
      <c r="I14" s="5"/>
      <c r="J14" s="11">
        <f t="shared" si="2"/>
        <v>5441.8</v>
      </c>
      <c r="K14" s="5"/>
      <c r="L14" s="5"/>
      <c r="M14" s="5"/>
      <c r="N14" s="5"/>
      <c r="O14" s="5">
        <v>5441.8</v>
      </c>
      <c r="P14" s="5"/>
      <c r="Q14" s="14">
        <f t="shared" si="1"/>
        <v>12360.5</v>
      </c>
    </row>
    <row r="15" spans="1:17" ht="16.5" customHeight="1">
      <c r="A15" s="27" t="s">
        <v>8</v>
      </c>
      <c r="B15" s="5">
        <v>1035.8</v>
      </c>
      <c r="C15" s="5"/>
      <c r="D15" s="5"/>
      <c r="E15" s="5"/>
      <c r="F15" s="5"/>
      <c r="G15" s="6"/>
      <c r="H15" s="5"/>
      <c r="I15" s="5"/>
      <c r="J15" s="11">
        <f t="shared" si="2"/>
        <v>598.3</v>
      </c>
      <c r="K15" s="5"/>
      <c r="L15" s="5"/>
      <c r="M15" s="5"/>
      <c r="N15" s="5">
        <f>148-30.1</f>
        <v>117.9</v>
      </c>
      <c r="O15" s="5">
        <v>480.4</v>
      </c>
      <c r="P15" s="5"/>
      <c r="Q15" s="14">
        <f t="shared" si="1"/>
        <v>1634.1</v>
      </c>
    </row>
    <row r="16" spans="1:17" ht="15.75">
      <c r="A16" s="27" t="s">
        <v>9</v>
      </c>
      <c r="B16" s="5">
        <v>425.8</v>
      </c>
      <c r="C16" s="5"/>
      <c r="D16" s="5"/>
      <c r="E16" s="5"/>
      <c r="F16" s="5"/>
      <c r="G16" s="6"/>
      <c r="H16" s="5"/>
      <c r="I16" s="5"/>
      <c r="J16" s="11">
        <f t="shared" si="2"/>
        <v>500.1</v>
      </c>
      <c r="K16" s="5"/>
      <c r="L16" s="5"/>
      <c r="M16" s="5"/>
      <c r="N16" s="5"/>
      <c r="O16" s="5">
        <v>500.1</v>
      </c>
      <c r="P16" s="5"/>
      <c r="Q16" s="14">
        <f t="shared" si="1"/>
        <v>925.9000000000001</v>
      </c>
    </row>
    <row r="17" spans="1:17" ht="15.75" customHeight="1" hidden="1">
      <c r="A17" s="37" t="s">
        <v>10</v>
      </c>
      <c r="B17" s="38">
        <f>1795.5-200</f>
        <v>1595.5</v>
      </c>
      <c r="C17" s="5"/>
      <c r="D17" s="5"/>
      <c r="E17" s="5"/>
      <c r="F17" s="5"/>
      <c r="G17" s="6"/>
      <c r="H17" s="5"/>
      <c r="I17" s="5"/>
      <c r="J17" s="11">
        <f t="shared" si="2"/>
        <v>0</v>
      </c>
      <c r="K17" s="5"/>
      <c r="L17" s="5"/>
      <c r="M17" s="5"/>
      <c r="N17" s="5"/>
      <c r="O17" s="33"/>
      <c r="P17" s="5"/>
      <c r="Q17" s="14">
        <f t="shared" si="1"/>
        <v>1595.5</v>
      </c>
    </row>
    <row r="18" spans="1:17" ht="16.5" customHeight="1">
      <c r="A18" s="27" t="s">
        <v>11</v>
      </c>
      <c r="B18" s="5">
        <v>12142.4</v>
      </c>
      <c r="C18" s="5">
        <v>11589.4</v>
      </c>
      <c r="D18" s="5"/>
      <c r="E18" s="5"/>
      <c r="F18" s="5"/>
      <c r="G18" s="6"/>
      <c r="H18" s="5"/>
      <c r="I18" s="5"/>
      <c r="J18" s="11">
        <f t="shared" si="2"/>
        <v>10421.2</v>
      </c>
      <c r="K18" s="5"/>
      <c r="L18" s="5">
        <v>10421.2</v>
      </c>
      <c r="M18" s="5"/>
      <c r="N18" s="5"/>
      <c r="O18" s="5"/>
      <c r="P18" s="5"/>
      <c r="Q18" s="14">
        <f t="shared" si="1"/>
        <v>22563.6</v>
      </c>
    </row>
    <row r="19" spans="1:17" ht="15.75">
      <c r="A19" s="27" t="s">
        <v>60</v>
      </c>
      <c r="B19" s="5">
        <v>7316.1</v>
      </c>
      <c r="C19" s="5">
        <v>6816.1</v>
      </c>
      <c r="D19" s="5"/>
      <c r="E19" s="5"/>
      <c r="F19" s="5"/>
      <c r="G19" s="6"/>
      <c r="H19" s="5"/>
      <c r="I19" s="5"/>
      <c r="J19" s="11">
        <f t="shared" si="2"/>
        <v>5155.8</v>
      </c>
      <c r="K19" s="5"/>
      <c r="L19" s="5">
        <f>5227.3-71.5</f>
        <v>5155.8</v>
      </c>
      <c r="M19" s="5"/>
      <c r="N19" s="5"/>
      <c r="O19" s="5"/>
      <c r="P19" s="5"/>
      <c r="Q19" s="14">
        <f t="shared" si="1"/>
        <v>12471.900000000001</v>
      </c>
    </row>
    <row r="20" spans="1:17" ht="14.25" customHeight="1">
      <c r="A20" s="27" t="s">
        <v>12</v>
      </c>
      <c r="B20" s="5">
        <v>4020.5</v>
      </c>
      <c r="C20" s="5">
        <v>3729</v>
      </c>
      <c r="D20" s="5"/>
      <c r="E20" s="5"/>
      <c r="F20" s="5"/>
      <c r="G20" s="6"/>
      <c r="H20" s="5"/>
      <c r="I20" s="5"/>
      <c r="J20" s="11">
        <f t="shared" si="2"/>
        <v>3359.6</v>
      </c>
      <c r="K20" s="5"/>
      <c r="L20" s="5"/>
      <c r="M20" s="5"/>
      <c r="N20" s="5"/>
      <c r="O20" s="5">
        <v>3359.6</v>
      </c>
      <c r="P20" s="5"/>
      <c r="Q20" s="14">
        <f t="shared" si="1"/>
        <v>7380.1</v>
      </c>
    </row>
    <row r="21" spans="1:17" ht="16.5" customHeight="1">
      <c r="A21" s="27" t="s">
        <v>13</v>
      </c>
      <c r="B21" s="5">
        <v>2880</v>
      </c>
      <c r="C21" s="5">
        <v>2731.8</v>
      </c>
      <c r="D21" s="5"/>
      <c r="E21" s="5"/>
      <c r="F21" s="5"/>
      <c r="G21" s="6"/>
      <c r="H21" s="5"/>
      <c r="I21" s="5"/>
      <c r="J21" s="11">
        <f t="shared" si="2"/>
        <v>1913.7</v>
      </c>
      <c r="K21" s="5"/>
      <c r="L21" s="5"/>
      <c r="M21" s="5">
        <v>1913.7</v>
      </c>
      <c r="N21" s="5"/>
      <c r="O21" s="5"/>
      <c r="P21" s="5"/>
      <c r="Q21" s="14">
        <f t="shared" si="1"/>
        <v>4793.7</v>
      </c>
    </row>
    <row r="22" spans="1:17" ht="15" customHeight="1">
      <c r="A22" s="27" t="s">
        <v>14</v>
      </c>
      <c r="B22" s="5">
        <v>3933.9</v>
      </c>
      <c r="C22" s="5"/>
      <c r="D22" s="5"/>
      <c r="E22" s="5"/>
      <c r="F22" s="5"/>
      <c r="G22" s="6"/>
      <c r="H22" s="5"/>
      <c r="I22" s="5"/>
      <c r="J22" s="11">
        <f t="shared" si="2"/>
        <v>2901.8999999999996</v>
      </c>
      <c r="K22" s="5">
        <f>395.7-22.1</f>
        <v>373.59999999999997</v>
      </c>
      <c r="L22" s="5">
        <v>1427</v>
      </c>
      <c r="M22" s="5">
        <v>504.7</v>
      </c>
      <c r="N22" s="5"/>
      <c r="O22" s="5">
        <f>632.1-35.5</f>
        <v>596.6</v>
      </c>
      <c r="P22" s="5"/>
      <c r="Q22" s="14">
        <f t="shared" si="1"/>
        <v>6835.799999999999</v>
      </c>
    </row>
    <row r="23" spans="1:17" ht="18" customHeight="1" hidden="1">
      <c r="A23" s="26" t="s">
        <v>15</v>
      </c>
      <c r="B23" s="5">
        <f>SUM(D23:I23)</f>
        <v>0</v>
      </c>
      <c r="C23" s="5"/>
      <c r="D23" s="5"/>
      <c r="E23" s="5"/>
      <c r="F23" s="5"/>
      <c r="G23" s="6"/>
      <c r="H23" s="5"/>
      <c r="I23" s="5"/>
      <c r="J23" s="11">
        <f t="shared" si="2"/>
        <v>0</v>
      </c>
      <c r="K23" s="5"/>
      <c r="L23" s="5"/>
      <c r="M23" s="5"/>
      <c r="N23" s="5"/>
      <c r="O23" s="5"/>
      <c r="P23" s="5"/>
      <c r="Q23" s="14">
        <f t="shared" si="1"/>
        <v>0</v>
      </c>
    </row>
    <row r="24" spans="1:17" ht="15.75" customHeight="1">
      <c r="A24" s="27" t="s">
        <v>16</v>
      </c>
      <c r="B24" s="5">
        <v>8420.5</v>
      </c>
      <c r="C24" s="5">
        <v>7011.4</v>
      </c>
      <c r="D24" s="5"/>
      <c r="E24" s="5"/>
      <c r="F24" s="5"/>
      <c r="G24" s="6"/>
      <c r="H24" s="5"/>
      <c r="I24" s="5"/>
      <c r="J24" s="11">
        <f t="shared" si="2"/>
        <v>5632.9</v>
      </c>
      <c r="K24" s="5"/>
      <c r="L24" s="5"/>
      <c r="M24" s="5"/>
      <c r="N24" s="5"/>
      <c r="O24" s="5">
        <v>5632.9</v>
      </c>
      <c r="P24" s="5"/>
      <c r="Q24" s="14">
        <f t="shared" si="1"/>
        <v>14053.4</v>
      </c>
    </row>
    <row r="25" spans="1:17" ht="15.75">
      <c r="A25" s="27" t="s">
        <v>17</v>
      </c>
      <c r="B25" s="5">
        <v>13032.3</v>
      </c>
      <c r="C25" s="5">
        <v>12354.3</v>
      </c>
      <c r="D25" s="5"/>
      <c r="E25" s="5"/>
      <c r="F25" s="5"/>
      <c r="G25" s="6"/>
      <c r="H25" s="5"/>
      <c r="I25" s="5"/>
      <c r="J25" s="11">
        <f t="shared" si="2"/>
        <v>6147.6</v>
      </c>
      <c r="K25" s="5">
        <v>6147.6</v>
      </c>
      <c r="L25" s="5"/>
      <c r="M25" s="5"/>
      <c r="N25" s="5"/>
      <c r="O25" s="5"/>
      <c r="P25" s="5"/>
      <c r="Q25" s="14">
        <f t="shared" si="1"/>
        <v>19179.9</v>
      </c>
    </row>
    <row r="26" spans="1:17" ht="15.75">
      <c r="A26" s="27" t="s">
        <v>18</v>
      </c>
      <c r="B26" s="5">
        <v>4844.1</v>
      </c>
      <c r="C26" s="5">
        <v>4208.6</v>
      </c>
      <c r="D26" s="5"/>
      <c r="E26" s="5"/>
      <c r="F26" s="5"/>
      <c r="G26" s="6"/>
      <c r="H26" s="5"/>
      <c r="I26" s="5"/>
      <c r="J26" s="11">
        <f t="shared" si="2"/>
        <v>1810.4</v>
      </c>
      <c r="K26" s="5"/>
      <c r="L26" s="5"/>
      <c r="M26" s="5"/>
      <c r="N26" s="5"/>
      <c r="O26" s="5"/>
      <c r="P26" s="5">
        <v>1810.4</v>
      </c>
      <c r="Q26" s="14">
        <f t="shared" si="1"/>
        <v>6654.5</v>
      </c>
    </row>
    <row r="27" spans="1:17" ht="14.25" customHeight="1">
      <c r="A27" s="27" t="s">
        <v>19</v>
      </c>
      <c r="B27" s="5">
        <v>8056.3</v>
      </c>
      <c r="C27" s="5">
        <v>6862</v>
      </c>
      <c r="D27" s="5"/>
      <c r="E27" s="5"/>
      <c r="F27" s="5"/>
      <c r="G27" s="6"/>
      <c r="H27" s="5"/>
      <c r="I27" s="5"/>
      <c r="J27" s="11">
        <f t="shared" si="2"/>
        <v>4199.6</v>
      </c>
      <c r="K27" s="5"/>
      <c r="L27" s="5"/>
      <c r="M27" s="5"/>
      <c r="N27" s="5"/>
      <c r="O27" s="5">
        <v>4199.6</v>
      </c>
      <c r="P27" s="5"/>
      <c r="Q27" s="14">
        <f t="shared" si="1"/>
        <v>12255.900000000001</v>
      </c>
    </row>
    <row r="28" spans="1:17" ht="15.75">
      <c r="A28" s="27" t="s">
        <v>20</v>
      </c>
      <c r="B28" s="5">
        <v>4820</v>
      </c>
      <c r="C28" s="5">
        <v>4389</v>
      </c>
      <c r="D28" s="5"/>
      <c r="E28" s="5"/>
      <c r="F28" s="5"/>
      <c r="G28" s="6"/>
      <c r="H28" s="5"/>
      <c r="I28" s="5"/>
      <c r="J28" s="11">
        <f t="shared" si="2"/>
        <v>2891.1</v>
      </c>
      <c r="K28" s="5">
        <f>1901.1-50</f>
        <v>1851.1</v>
      </c>
      <c r="L28" s="5"/>
      <c r="M28" s="5"/>
      <c r="N28" s="5"/>
      <c r="O28" s="5">
        <f>1070-30</f>
        <v>1040</v>
      </c>
      <c r="P28" s="5"/>
      <c r="Q28" s="14">
        <f t="shared" si="1"/>
        <v>7711.1</v>
      </c>
    </row>
    <row r="29" spans="1:17" ht="16.5" customHeight="1">
      <c r="A29" s="27" t="s">
        <v>21</v>
      </c>
      <c r="B29" s="5">
        <v>6823.9</v>
      </c>
      <c r="C29" s="5">
        <v>6206.1</v>
      </c>
      <c r="D29" s="5"/>
      <c r="E29" s="5"/>
      <c r="F29" s="5"/>
      <c r="G29" s="6"/>
      <c r="H29" s="5"/>
      <c r="I29" s="5"/>
      <c r="J29" s="11">
        <f t="shared" si="2"/>
        <v>4674.9</v>
      </c>
      <c r="K29" s="5"/>
      <c r="L29" s="5"/>
      <c r="M29" s="5"/>
      <c r="N29" s="5"/>
      <c r="O29" s="5">
        <v>4674.9</v>
      </c>
      <c r="P29" s="5"/>
      <c r="Q29" s="14">
        <f t="shared" si="1"/>
        <v>11498.8</v>
      </c>
    </row>
    <row r="30" spans="1:17" ht="16.5" customHeight="1">
      <c r="A30" s="27" t="s">
        <v>22</v>
      </c>
      <c r="B30" s="5">
        <v>7901.7</v>
      </c>
      <c r="C30" s="5">
        <v>6646.7</v>
      </c>
      <c r="D30" s="5"/>
      <c r="E30" s="5"/>
      <c r="F30" s="5"/>
      <c r="G30" s="6"/>
      <c r="H30" s="5"/>
      <c r="I30" s="5"/>
      <c r="J30" s="11">
        <f t="shared" si="2"/>
        <v>5935.8</v>
      </c>
      <c r="K30" s="5"/>
      <c r="L30" s="5"/>
      <c r="M30" s="5"/>
      <c r="N30" s="5"/>
      <c r="O30" s="5">
        <v>5935.8</v>
      </c>
      <c r="P30" s="5"/>
      <c r="Q30" s="14">
        <f t="shared" si="1"/>
        <v>13837.5</v>
      </c>
    </row>
    <row r="31" spans="1:17" ht="13.5" customHeight="1">
      <c r="A31" s="27" t="s">
        <v>80</v>
      </c>
      <c r="B31" s="5">
        <v>840.6</v>
      </c>
      <c r="C31" s="5"/>
      <c r="D31" s="5"/>
      <c r="E31" s="5"/>
      <c r="F31" s="5"/>
      <c r="G31" s="5"/>
      <c r="H31" s="5"/>
      <c r="I31" s="5"/>
      <c r="J31" s="11">
        <f t="shared" si="2"/>
        <v>0</v>
      </c>
      <c r="K31" s="5"/>
      <c r="L31" s="5"/>
      <c r="M31" s="5"/>
      <c r="N31" s="5"/>
      <c r="O31" s="5"/>
      <c r="P31" s="5"/>
      <c r="Q31" s="14">
        <f t="shared" si="1"/>
        <v>840.6</v>
      </c>
    </row>
    <row r="32" spans="1:17" ht="16.5" customHeight="1" hidden="1">
      <c r="A32" s="26" t="s">
        <v>23</v>
      </c>
      <c r="B32" s="5">
        <f>SUM(D32:I32)</f>
        <v>0</v>
      </c>
      <c r="C32" s="5"/>
      <c r="D32" s="5"/>
      <c r="E32" s="5"/>
      <c r="F32" s="5"/>
      <c r="G32" s="5"/>
      <c r="H32" s="5"/>
      <c r="I32" s="5"/>
      <c r="J32" s="11">
        <f t="shared" si="2"/>
        <v>0</v>
      </c>
      <c r="K32" s="5"/>
      <c r="L32" s="5"/>
      <c r="M32" s="5"/>
      <c r="N32" s="5"/>
      <c r="O32" s="5"/>
      <c r="P32" s="5"/>
      <c r="Q32" s="14">
        <f t="shared" si="1"/>
        <v>0</v>
      </c>
    </row>
    <row r="33" spans="1:17" ht="15.75">
      <c r="A33" s="27" t="s">
        <v>24</v>
      </c>
      <c r="B33" s="5">
        <v>5452.3</v>
      </c>
      <c r="C33" s="5">
        <v>5096.2</v>
      </c>
      <c r="D33" s="5"/>
      <c r="E33" s="5"/>
      <c r="F33" s="5"/>
      <c r="G33" s="5"/>
      <c r="H33" s="5"/>
      <c r="I33" s="5"/>
      <c r="J33" s="11">
        <f t="shared" si="2"/>
        <v>3270.1</v>
      </c>
      <c r="K33" s="5">
        <v>3270.1</v>
      </c>
      <c r="L33" s="5"/>
      <c r="M33" s="5"/>
      <c r="N33" s="5"/>
      <c r="O33" s="5"/>
      <c r="P33" s="5"/>
      <c r="Q33" s="14">
        <f t="shared" si="1"/>
        <v>8722.4</v>
      </c>
    </row>
    <row r="34" spans="1:17" ht="31.5" customHeight="1">
      <c r="A34" s="27" t="s">
        <v>25</v>
      </c>
      <c r="B34" s="5">
        <v>3469.6</v>
      </c>
      <c r="C34" s="5">
        <v>3284.8</v>
      </c>
      <c r="D34" s="5"/>
      <c r="E34" s="5"/>
      <c r="F34" s="5"/>
      <c r="G34" s="5"/>
      <c r="H34" s="5"/>
      <c r="I34" s="5"/>
      <c r="J34" s="11">
        <f t="shared" si="2"/>
        <v>3421.6</v>
      </c>
      <c r="K34" s="5">
        <f>3471.6-50</f>
        <v>3421.6</v>
      </c>
      <c r="L34" s="5"/>
      <c r="M34" s="5"/>
      <c r="N34" s="5"/>
      <c r="O34" s="5"/>
      <c r="P34" s="5"/>
      <c r="Q34" s="14">
        <f t="shared" si="1"/>
        <v>6891.2</v>
      </c>
    </row>
    <row r="35" spans="1:17" ht="15.75">
      <c r="A35" s="27" t="s">
        <v>26</v>
      </c>
      <c r="B35" s="5">
        <f>2659.1+200</f>
        <v>2859.1</v>
      </c>
      <c r="C35" s="5"/>
      <c r="D35" s="7"/>
      <c r="E35" s="7"/>
      <c r="F35" s="7"/>
      <c r="G35" s="7"/>
      <c r="H35" s="7"/>
      <c r="I35" s="7"/>
      <c r="J35" s="11">
        <f t="shared" si="2"/>
        <v>3046.5</v>
      </c>
      <c r="K35" s="5">
        <v>3046.5</v>
      </c>
      <c r="L35" s="7"/>
      <c r="M35" s="7"/>
      <c r="N35" s="7"/>
      <c r="O35" s="7"/>
      <c r="P35" s="7"/>
      <c r="Q35" s="14">
        <f t="shared" si="1"/>
        <v>5905.6</v>
      </c>
    </row>
    <row r="36" spans="1:17" ht="15.75">
      <c r="A36" s="27" t="s">
        <v>57</v>
      </c>
      <c r="B36" s="5">
        <v>5772.2</v>
      </c>
      <c r="C36" s="5">
        <v>4470.3</v>
      </c>
      <c r="D36" s="5"/>
      <c r="E36" s="5"/>
      <c r="F36" s="5"/>
      <c r="G36" s="5"/>
      <c r="H36" s="5"/>
      <c r="I36" s="5"/>
      <c r="J36" s="11">
        <f t="shared" si="2"/>
        <v>6007.5</v>
      </c>
      <c r="K36" s="5">
        <v>6007.5</v>
      </c>
      <c r="L36" s="5"/>
      <c r="M36" s="5"/>
      <c r="N36" s="5"/>
      <c r="O36" s="5"/>
      <c r="P36" s="5"/>
      <c r="Q36" s="14">
        <f t="shared" si="1"/>
        <v>11779.7</v>
      </c>
    </row>
    <row r="37" spans="1:17" ht="15" customHeight="1">
      <c r="A37" s="27" t="s">
        <v>79</v>
      </c>
      <c r="B37" s="5">
        <v>5764</v>
      </c>
      <c r="C37" s="5">
        <v>4073.9</v>
      </c>
      <c r="D37" s="5"/>
      <c r="E37" s="5"/>
      <c r="F37" s="5"/>
      <c r="G37" s="5"/>
      <c r="H37" s="5"/>
      <c r="I37" s="5"/>
      <c r="J37" s="11">
        <f t="shared" si="2"/>
        <v>5828.1</v>
      </c>
      <c r="K37" s="5">
        <v>5828.1</v>
      </c>
      <c r="L37" s="5"/>
      <c r="M37" s="5"/>
      <c r="N37" s="5"/>
      <c r="O37" s="5"/>
      <c r="P37" s="5"/>
      <c r="Q37" s="14">
        <f t="shared" si="1"/>
        <v>11592.1</v>
      </c>
    </row>
    <row r="38" spans="1:17" ht="15.75">
      <c r="A38" s="27" t="s">
        <v>27</v>
      </c>
      <c r="B38" s="5">
        <v>13587.3</v>
      </c>
      <c r="C38" s="5">
        <v>11799.8</v>
      </c>
      <c r="D38" s="5"/>
      <c r="E38" s="5"/>
      <c r="F38" s="5"/>
      <c r="G38" s="5"/>
      <c r="H38" s="5"/>
      <c r="I38" s="5"/>
      <c r="J38" s="11">
        <f t="shared" si="2"/>
        <v>13637.2</v>
      </c>
      <c r="K38" s="5">
        <f>13737.2-100</f>
        <v>13637.2</v>
      </c>
      <c r="L38" s="5"/>
      <c r="M38" s="5"/>
      <c r="N38" s="5"/>
      <c r="O38" s="5"/>
      <c r="P38" s="5"/>
      <c r="Q38" s="14">
        <f t="shared" si="1"/>
        <v>27224.5</v>
      </c>
    </row>
    <row r="39" spans="1:17" ht="15.75">
      <c r="A39" s="27" t="s">
        <v>28</v>
      </c>
      <c r="B39" s="5">
        <v>706.4</v>
      </c>
      <c r="C39" s="5"/>
      <c r="D39" s="5"/>
      <c r="E39" s="5"/>
      <c r="F39" s="5"/>
      <c r="G39" s="5"/>
      <c r="H39" s="5"/>
      <c r="I39" s="5"/>
      <c r="J39" s="11">
        <f t="shared" si="2"/>
        <v>758.4</v>
      </c>
      <c r="K39" s="5">
        <v>624.8</v>
      </c>
      <c r="L39" s="5"/>
      <c r="M39" s="5">
        <v>133.6</v>
      </c>
      <c r="N39" s="5"/>
      <c r="O39" s="5"/>
      <c r="P39" s="5"/>
      <c r="Q39" s="14">
        <f t="shared" si="1"/>
        <v>1464.8</v>
      </c>
    </row>
    <row r="40" spans="1:17" ht="32.25" customHeight="1">
      <c r="A40" s="27" t="s">
        <v>29</v>
      </c>
      <c r="B40" s="5">
        <v>3900</v>
      </c>
      <c r="C40" s="5">
        <v>3152.5</v>
      </c>
      <c r="D40" s="5"/>
      <c r="E40" s="5"/>
      <c r="F40" s="5"/>
      <c r="G40" s="5"/>
      <c r="H40" s="5"/>
      <c r="I40" s="5"/>
      <c r="J40" s="11">
        <f t="shared" si="2"/>
        <v>4210.9</v>
      </c>
      <c r="K40" s="5">
        <f>4090.9+170-50</f>
        <v>4210.9</v>
      </c>
      <c r="L40" s="5"/>
      <c r="M40" s="5"/>
      <c r="N40" s="5"/>
      <c r="O40" s="5"/>
      <c r="P40" s="5"/>
      <c r="Q40" s="14">
        <f t="shared" si="1"/>
        <v>8110.9</v>
      </c>
    </row>
    <row r="41" spans="1:17" ht="30.75" customHeight="1">
      <c r="A41" s="27" t="s">
        <v>81</v>
      </c>
      <c r="B41" s="5">
        <v>567</v>
      </c>
      <c r="C41" s="5"/>
      <c r="D41" s="7"/>
      <c r="E41" s="7"/>
      <c r="F41" s="7"/>
      <c r="G41" s="7"/>
      <c r="H41" s="7"/>
      <c r="I41" s="7"/>
      <c r="J41" s="11">
        <f t="shared" si="2"/>
        <v>840</v>
      </c>
      <c r="K41" s="5">
        <v>840</v>
      </c>
      <c r="L41" s="7"/>
      <c r="M41" s="7"/>
      <c r="N41" s="7"/>
      <c r="O41" s="7"/>
      <c r="P41" s="7"/>
      <c r="Q41" s="14">
        <f t="shared" si="1"/>
        <v>1407</v>
      </c>
    </row>
    <row r="42" spans="1:17" ht="15.75" customHeight="1" hidden="1">
      <c r="A42" s="26" t="s">
        <v>30</v>
      </c>
      <c r="B42" s="5">
        <f>SUM(D42:I42)</f>
        <v>0</v>
      </c>
      <c r="C42" s="5"/>
      <c r="D42" s="5"/>
      <c r="E42" s="5"/>
      <c r="F42" s="5"/>
      <c r="G42" s="5"/>
      <c r="H42" s="5"/>
      <c r="I42" s="5"/>
      <c r="J42" s="11">
        <f t="shared" si="2"/>
        <v>0</v>
      </c>
      <c r="K42" s="5"/>
      <c r="L42" s="5"/>
      <c r="M42" s="5"/>
      <c r="N42" s="5"/>
      <c r="O42" s="5"/>
      <c r="P42" s="5"/>
      <c r="Q42" s="14">
        <f t="shared" si="1"/>
        <v>0</v>
      </c>
    </row>
    <row r="43" spans="1:17" ht="15.75">
      <c r="A43" s="27" t="s">
        <v>31</v>
      </c>
      <c r="B43" s="5">
        <v>8355.2</v>
      </c>
      <c r="C43" s="5"/>
      <c r="D43" s="5"/>
      <c r="E43" s="5"/>
      <c r="F43" s="5"/>
      <c r="G43" s="5"/>
      <c r="H43" s="5"/>
      <c r="I43" s="5"/>
      <c r="J43" s="11">
        <f t="shared" si="2"/>
        <v>6509.5</v>
      </c>
      <c r="K43" s="5"/>
      <c r="L43" s="5"/>
      <c r="M43" s="5"/>
      <c r="N43" s="5"/>
      <c r="O43" s="5"/>
      <c r="P43" s="5">
        <v>6509.5</v>
      </c>
      <c r="Q43" s="14">
        <f t="shared" si="1"/>
        <v>14864.7</v>
      </c>
    </row>
    <row r="44" spans="1:17" ht="14.25" customHeight="1">
      <c r="A44" s="27" t="s">
        <v>70</v>
      </c>
      <c r="B44" s="5">
        <v>1135.8</v>
      </c>
      <c r="C44" s="5"/>
      <c r="D44" s="5"/>
      <c r="E44" s="5"/>
      <c r="F44" s="5"/>
      <c r="G44" s="5"/>
      <c r="H44" s="5"/>
      <c r="I44" s="5"/>
      <c r="J44" s="11">
        <f t="shared" si="2"/>
        <v>352.7</v>
      </c>
      <c r="K44" s="5"/>
      <c r="L44" s="5"/>
      <c r="M44" s="5"/>
      <c r="N44" s="5"/>
      <c r="O44" s="5"/>
      <c r="P44" s="5">
        <v>352.7</v>
      </c>
      <c r="Q44" s="14">
        <f t="shared" si="1"/>
        <v>1488.5</v>
      </c>
    </row>
    <row r="45" spans="1:17" ht="15" customHeight="1">
      <c r="A45" s="27" t="s">
        <v>32</v>
      </c>
      <c r="B45" s="5">
        <v>2470.6</v>
      </c>
      <c r="C45" s="5"/>
      <c r="D45" s="7"/>
      <c r="E45" s="7"/>
      <c r="F45" s="7"/>
      <c r="G45" s="7"/>
      <c r="H45" s="7"/>
      <c r="I45" s="7"/>
      <c r="J45" s="11">
        <f aca="true" t="shared" si="3" ref="J45:J70">SUM(K45:P45)</f>
        <v>3553.8</v>
      </c>
      <c r="K45" s="7"/>
      <c r="L45" s="7"/>
      <c r="M45" s="7"/>
      <c r="N45" s="7"/>
      <c r="O45" s="7"/>
      <c r="P45" s="5">
        <v>3553.8</v>
      </c>
      <c r="Q45" s="14">
        <f t="shared" si="1"/>
        <v>6024.4</v>
      </c>
    </row>
    <row r="46" spans="1:17" ht="17.25" customHeight="1">
      <c r="A46" s="27" t="s">
        <v>33</v>
      </c>
      <c r="B46" s="5">
        <v>2549.4</v>
      </c>
      <c r="C46" s="5"/>
      <c r="D46" s="7"/>
      <c r="E46" s="7"/>
      <c r="F46" s="7"/>
      <c r="G46" s="7"/>
      <c r="H46" s="7"/>
      <c r="I46" s="7"/>
      <c r="J46" s="11">
        <f t="shared" si="3"/>
        <v>3035</v>
      </c>
      <c r="K46" s="7"/>
      <c r="L46" s="7"/>
      <c r="M46" s="7"/>
      <c r="N46" s="7"/>
      <c r="O46" s="7"/>
      <c r="P46" s="5">
        <v>3035</v>
      </c>
      <c r="Q46" s="14">
        <f t="shared" si="1"/>
        <v>5584.4</v>
      </c>
    </row>
    <row r="47" spans="1:17" ht="14.25" customHeight="1">
      <c r="A47" s="27" t="s">
        <v>34</v>
      </c>
      <c r="B47" s="5">
        <v>4014.6</v>
      </c>
      <c r="C47" s="5"/>
      <c r="D47" s="7"/>
      <c r="E47" s="7"/>
      <c r="F47" s="7"/>
      <c r="G47" s="7"/>
      <c r="H47" s="7"/>
      <c r="I47" s="5"/>
      <c r="J47" s="11">
        <f t="shared" si="3"/>
        <v>4311.4</v>
      </c>
      <c r="K47" s="7"/>
      <c r="L47" s="7"/>
      <c r="M47" s="7"/>
      <c r="N47" s="7"/>
      <c r="O47" s="7"/>
      <c r="P47" s="5">
        <f>3971.4+340</f>
        <v>4311.4</v>
      </c>
      <c r="Q47" s="14">
        <f t="shared" si="1"/>
        <v>8326</v>
      </c>
    </row>
    <row r="48" spans="1:17" ht="15.75">
      <c r="A48" s="27" t="s">
        <v>35</v>
      </c>
      <c r="B48" s="5">
        <v>1076.4</v>
      </c>
      <c r="C48" s="5"/>
      <c r="D48" s="7"/>
      <c r="E48" s="7"/>
      <c r="F48" s="7"/>
      <c r="G48" s="7"/>
      <c r="H48" s="7"/>
      <c r="I48" s="5"/>
      <c r="J48" s="11">
        <f t="shared" si="3"/>
        <v>1281.4</v>
      </c>
      <c r="K48" s="7"/>
      <c r="L48" s="7"/>
      <c r="M48" s="7"/>
      <c r="N48" s="7"/>
      <c r="O48" s="7"/>
      <c r="P48" s="5">
        <v>1281.4</v>
      </c>
      <c r="Q48" s="14">
        <f t="shared" si="1"/>
        <v>2357.8</v>
      </c>
    </row>
    <row r="49" spans="1:17" ht="15.75">
      <c r="A49" s="27" t="s">
        <v>36</v>
      </c>
      <c r="B49" s="5">
        <v>2222.5</v>
      </c>
      <c r="C49" s="5"/>
      <c r="D49" s="7"/>
      <c r="E49" s="7"/>
      <c r="F49" s="7"/>
      <c r="G49" s="7"/>
      <c r="H49" s="7"/>
      <c r="I49" s="5"/>
      <c r="J49" s="11">
        <f t="shared" si="3"/>
        <v>1845.8</v>
      </c>
      <c r="K49" s="7"/>
      <c r="L49" s="7"/>
      <c r="M49" s="7"/>
      <c r="N49" s="7"/>
      <c r="O49" s="7"/>
      <c r="P49" s="5">
        <v>1845.8</v>
      </c>
      <c r="Q49" s="14">
        <f t="shared" si="1"/>
        <v>4068.3</v>
      </c>
    </row>
    <row r="50" spans="1:17" ht="15.75">
      <c r="A50" s="27" t="s">
        <v>37</v>
      </c>
      <c r="B50" s="5">
        <v>1197.6</v>
      </c>
      <c r="C50" s="5">
        <v>1132.8</v>
      </c>
      <c r="D50" s="5"/>
      <c r="E50" s="5"/>
      <c r="F50" s="5"/>
      <c r="G50" s="5"/>
      <c r="H50" s="5"/>
      <c r="I50" s="5"/>
      <c r="J50" s="11">
        <f t="shared" si="3"/>
        <v>1283.8</v>
      </c>
      <c r="K50" s="5"/>
      <c r="L50" s="5"/>
      <c r="M50" s="5"/>
      <c r="N50" s="5"/>
      <c r="O50" s="5"/>
      <c r="P50" s="5">
        <v>1283.8</v>
      </c>
      <c r="Q50" s="14">
        <f t="shared" si="1"/>
        <v>2481.3999999999996</v>
      </c>
    </row>
    <row r="51" spans="1:17" ht="16.5" customHeight="1">
      <c r="A51" s="27" t="s">
        <v>58</v>
      </c>
      <c r="B51" s="5">
        <v>5159.1</v>
      </c>
      <c r="C51" s="5">
        <v>4919</v>
      </c>
      <c r="D51" s="5"/>
      <c r="E51" s="5"/>
      <c r="F51" s="5"/>
      <c r="G51" s="5"/>
      <c r="H51" s="5"/>
      <c r="I51" s="5"/>
      <c r="J51" s="11">
        <f t="shared" si="3"/>
        <v>5031.9</v>
      </c>
      <c r="K51" s="5"/>
      <c r="L51" s="5"/>
      <c r="M51" s="5"/>
      <c r="N51" s="5"/>
      <c r="O51" s="5"/>
      <c r="P51" s="5">
        <v>5031.9</v>
      </c>
      <c r="Q51" s="14">
        <f t="shared" si="1"/>
        <v>10191</v>
      </c>
    </row>
    <row r="52" spans="1:17" ht="15.75">
      <c r="A52" s="27" t="s">
        <v>38</v>
      </c>
      <c r="B52" s="5">
        <v>383.3</v>
      </c>
      <c r="C52" s="5"/>
      <c r="D52" s="7"/>
      <c r="E52" s="7"/>
      <c r="F52" s="6"/>
      <c r="G52" s="7"/>
      <c r="H52" s="7"/>
      <c r="I52" s="7"/>
      <c r="J52" s="11">
        <f t="shared" si="3"/>
        <v>456.3</v>
      </c>
      <c r="K52" s="7"/>
      <c r="L52" s="7"/>
      <c r="M52" s="7"/>
      <c r="N52" s="7"/>
      <c r="O52" s="7"/>
      <c r="P52" s="5">
        <f>356.3+100</f>
        <v>456.3</v>
      </c>
      <c r="Q52" s="14">
        <f t="shared" si="1"/>
        <v>839.6</v>
      </c>
    </row>
    <row r="53" spans="1:17" ht="15" customHeight="1" hidden="1">
      <c r="A53" s="26" t="s">
        <v>39</v>
      </c>
      <c r="B53" s="5">
        <f>SUM(D53:I53)</f>
        <v>0</v>
      </c>
      <c r="C53" s="5"/>
      <c r="D53" s="5"/>
      <c r="E53" s="5"/>
      <c r="F53" s="6"/>
      <c r="G53" s="5"/>
      <c r="H53" s="5"/>
      <c r="I53" s="5"/>
      <c r="J53" s="11">
        <f t="shared" si="3"/>
        <v>0</v>
      </c>
      <c r="K53" s="5"/>
      <c r="L53" s="5"/>
      <c r="M53" s="5"/>
      <c r="N53" s="5"/>
      <c r="O53" s="5"/>
      <c r="P53" s="5"/>
      <c r="Q53" s="14">
        <f t="shared" si="1"/>
        <v>0</v>
      </c>
    </row>
    <row r="54" spans="1:17" ht="15.75" customHeight="1">
      <c r="A54" s="27" t="s">
        <v>40</v>
      </c>
      <c r="B54" s="5">
        <v>6131.5</v>
      </c>
      <c r="C54" s="35">
        <v>5884.5</v>
      </c>
      <c r="D54" s="6"/>
      <c r="E54" s="5"/>
      <c r="F54" s="6"/>
      <c r="G54" s="5"/>
      <c r="H54" s="5"/>
      <c r="I54" s="5"/>
      <c r="J54" s="11">
        <f t="shared" si="3"/>
        <v>0</v>
      </c>
      <c r="K54" s="5"/>
      <c r="L54" s="5"/>
      <c r="M54" s="5"/>
      <c r="N54" s="5"/>
      <c r="O54" s="5"/>
      <c r="P54" s="5"/>
      <c r="Q54" s="14">
        <f t="shared" si="1"/>
        <v>6131.5</v>
      </c>
    </row>
    <row r="55" spans="1:17" ht="15.75" customHeight="1">
      <c r="A55" s="27" t="s">
        <v>41</v>
      </c>
      <c r="B55" s="5">
        <v>5823.5</v>
      </c>
      <c r="C55" s="35">
        <v>5414.7</v>
      </c>
      <c r="D55" s="6"/>
      <c r="E55" s="5"/>
      <c r="F55" s="6"/>
      <c r="G55" s="5"/>
      <c r="H55" s="5"/>
      <c r="I55" s="5"/>
      <c r="J55" s="11">
        <f t="shared" si="3"/>
        <v>461.7</v>
      </c>
      <c r="K55" s="5"/>
      <c r="L55" s="5"/>
      <c r="M55" s="5"/>
      <c r="N55" s="5">
        <f>511.7-50</f>
        <v>461.7</v>
      </c>
      <c r="O55" s="5"/>
      <c r="P55" s="5"/>
      <c r="Q55" s="14">
        <f t="shared" si="1"/>
        <v>6285.2</v>
      </c>
    </row>
    <row r="56" spans="1:17" ht="15.75">
      <c r="A56" s="27" t="s">
        <v>48</v>
      </c>
      <c r="B56" s="5">
        <v>4563.4</v>
      </c>
      <c r="C56" s="5">
        <v>4270.3</v>
      </c>
      <c r="D56" s="5"/>
      <c r="E56" s="5"/>
      <c r="F56" s="6"/>
      <c r="G56" s="5"/>
      <c r="H56" s="5"/>
      <c r="I56" s="5"/>
      <c r="J56" s="11">
        <f t="shared" si="3"/>
        <v>420.1</v>
      </c>
      <c r="K56" s="5"/>
      <c r="L56" s="5"/>
      <c r="M56" s="5"/>
      <c r="N56" s="5">
        <v>420.1</v>
      </c>
      <c r="O56" s="5"/>
      <c r="P56" s="5"/>
      <c r="Q56" s="14">
        <f t="shared" si="1"/>
        <v>4983.5</v>
      </c>
    </row>
    <row r="57" spans="1:17" ht="15.75" customHeight="1">
      <c r="A57" s="27" t="s">
        <v>42</v>
      </c>
      <c r="B57" s="5">
        <v>4480.2</v>
      </c>
      <c r="C57" s="5">
        <v>4229.3</v>
      </c>
      <c r="D57" s="5"/>
      <c r="E57" s="5"/>
      <c r="F57" s="6"/>
      <c r="G57" s="5"/>
      <c r="H57" s="5"/>
      <c r="I57" s="5"/>
      <c r="J57" s="11">
        <f t="shared" si="3"/>
        <v>0</v>
      </c>
      <c r="K57" s="5"/>
      <c r="L57" s="5"/>
      <c r="M57" s="5"/>
      <c r="N57" s="5"/>
      <c r="O57" s="5"/>
      <c r="P57" s="5"/>
      <c r="Q57" s="14">
        <f t="shared" si="1"/>
        <v>4480.2</v>
      </c>
    </row>
    <row r="58" spans="1:17" ht="17.25" customHeight="1">
      <c r="A58" s="27" t="s">
        <v>49</v>
      </c>
      <c r="B58" s="5">
        <v>2873.3</v>
      </c>
      <c r="C58" s="5">
        <v>2689.3</v>
      </c>
      <c r="D58" s="5"/>
      <c r="E58" s="5"/>
      <c r="F58" s="6"/>
      <c r="G58" s="5"/>
      <c r="H58" s="5"/>
      <c r="I58" s="5"/>
      <c r="J58" s="11">
        <f t="shared" si="3"/>
        <v>1862.7</v>
      </c>
      <c r="K58" s="5"/>
      <c r="L58" s="5"/>
      <c r="M58" s="5"/>
      <c r="N58" s="5"/>
      <c r="O58" s="5">
        <f>1912.7-50</f>
        <v>1862.7</v>
      </c>
      <c r="P58" s="5"/>
      <c r="Q58" s="14">
        <f t="shared" si="1"/>
        <v>4736</v>
      </c>
    </row>
    <row r="59" spans="1:17" ht="14.25" customHeight="1">
      <c r="A59" s="27" t="s">
        <v>43</v>
      </c>
      <c r="B59" s="5">
        <v>7387.3</v>
      </c>
      <c r="C59" s="5"/>
      <c r="D59" s="5"/>
      <c r="E59" s="5"/>
      <c r="F59" s="6"/>
      <c r="G59" s="5"/>
      <c r="H59" s="5"/>
      <c r="I59" s="5"/>
      <c r="J59" s="11">
        <f t="shared" si="3"/>
        <v>4126</v>
      </c>
      <c r="K59" s="5"/>
      <c r="L59" s="5">
        <v>1722</v>
      </c>
      <c r="M59" s="9"/>
      <c r="N59" s="5">
        <f>74-10</f>
        <v>64</v>
      </c>
      <c r="O59" s="5">
        <v>2340</v>
      </c>
      <c r="P59" s="5"/>
      <c r="Q59" s="14">
        <f t="shared" si="1"/>
        <v>11513.3</v>
      </c>
    </row>
    <row r="60" spans="1:17" ht="15.75">
      <c r="A60" s="27" t="s">
        <v>44</v>
      </c>
      <c r="B60" s="5">
        <v>1152.6</v>
      </c>
      <c r="C60" s="5"/>
      <c r="D60" s="5"/>
      <c r="E60" s="5"/>
      <c r="F60" s="6"/>
      <c r="G60" s="5"/>
      <c r="H60" s="5"/>
      <c r="I60" s="5"/>
      <c r="J60" s="11">
        <f t="shared" si="3"/>
        <v>620.4000000000001</v>
      </c>
      <c r="K60" s="5"/>
      <c r="L60" s="5">
        <v>245.4</v>
      </c>
      <c r="M60" s="5"/>
      <c r="N60" s="5">
        <v>93.7</v>
      </c>
      <c r="O60" s="5">
        <v>281.3</v>
      </c>
      <c r="P60" s="5"/>
      <c r="Q60" s="14">
        <f t="shared" si="1"/>
        <v>1773</v>
      </c>
    </row>
    <row r="61" spans="1:17" ht="15.75">
      <c r="A61" s="27" t="s">
        <v>45</v>
      </c>
      <c r="B61" s="5">
        <v>688.9</v>
      </c>
      <c r="C61" s="5"/>
      <c r="D61" s="5"/>
      <c r="E61" s="5"/>
      <c r="F61" s="6"/>
      <c r="G61" s="5"/>
      <c r="H61" s="5"/>
      <c r="I61" s="5"/>
      <c r="J61" s="11">
        <f t="shared" si="3"/>
        <v>571.9</v>
      </c>
      <c r="K61" s="5"/>
      <c r="L61" s="5"/>
      <c r="M61" s="5"/>
      <c r="N61" s="5"/>
      <c r="O61" s="5">
        <v>571.9</v>
      </c>
      <c r="P61" s="5"/>
      <c r="Q61" s="14">
        <f t="shared" si="1"/>
        <v>1260.8</v>
      </c>
    </row>
    <row r="62" spans="1:17" ht="15.75">
      <c r="A62" s="27" t="s">
        <v>46</v>
      </c>
      <c r="B62" s="5">
        <v>395.3</v>
      </c>
      <c r="C62" s="5"/>
      <c r="D62" s="5"/>
      <c r="E62" s="5"/>
      <c r="F62" s="6"/>
      <c r="G62" s="5"/>
      <c r="H62" s="5"/>
      <c r="I62" s="5"/>
      <c r="J62" s="11">
        <f t="shared" si="3"/>
        <v>461.70000000000005</v>
      </c>
      <c r="K62" s="5"/>
      <c r="L62" s="5"/>
      <c r="M62" s="5"/>
      <c r="N62" s="5"/>
      <c r="O62" s="5">
        <v>295.3</v>
      </c>
      <c r="P62" s="5">
        <v>166.4</v>
      </c>
      <c r="Q62" s="14">
        <f t="shared" si="1"/>
        <v>857</v>
      </c>
    </row>
    <row r="63" spans="1:17" ht="16.5" customHeight="1">
      <c r="A63" s="27" t="s">
        <v>75</v>
      </c>
      <c r="B63" s="5">
        <v>6026</v>
      </c>
      <c r="C63" s="5">
        <v>2522.7</v>
      </c>
      <c r="D63" s="5"/>
      <c r="E63" s="5"/>
      <c r="F63" s="6"/>
      <c r="G63" s="5"/>
      <c r="H63" s="5"/>
      <c r="I63" s="5"/>
      <c r="J63" s="11">
        <f t="shared" si="3"/>
        <v>453.3</v>
      </c>
      <c r="K63" s="5"/>
      <c r="L63" s="5"/>
      <c r="M63" s="5"/>
      <c r="N63" s="5">
        <v>453.3</v>
      </c>
      <c r="O63" s="5"/>
      <c r="P63" s="5"/>
      <c r="Q63" s="14">
        <f t="shared" si="1"/>
        <v>6479.3</v>
      </c>
    </row>
    <row r="64" spans="1:17" ht="14.25" customHeight="1" hidden="1">
      <c r="A64" s="26" t="s">
        <v>47</v>
      </c>
      <c r="B64" s="5">
        <f>SUM(D64:I64)</f>
        <v>0</v>
      </c>
      <c r="C64" s="5"/>
      <c r="D64" s="5"/>
      <c r="E64" s="5"/>
      <c r="F64" s="6"/>
      <c r="G64" s="5"/>
      <c r="H64" s="5"/>
      <c r="I64" s="5"/>
      <c r="J64" s="11">
        <f t="shared" si="3"/>
        <v>0</v>
      </c>
      <c r="K64" s="5"/>
      <c r="L64" s="5"/>
      <c r="M64" s="5"/>
      <c r="N64" s="5"/>
      <c r="O64" s="5"/>
      <c r="P64" s="5"/>
      <c r="Q64" s="14">
        <f t="shared" si="1"/>
        <v>0</v>
      </c>
    </row>
    <row r="65" spans="1:17" ht="18" customHeight="1">
      <c r="A65" s="27" t="s">
        <v>74</v>
      </c>
      <c r="B65" s="5">
        <v>1700</v>
      </c>
      <c r="C65" s="5">
        <v>1653.2</v>
      </c>
      <c r="D65" s="5"/>
      <c r="E65" s="5"/>
      <c r="F65" s="6"/>
      <c r="G65" s="5"/>
      <c r="H65" s="5"/>
      <c r="I65" s="5"/>
      <c r="J65" s="11">
        <f t="shared" si="3"/>
        <v>1654.7</v>
      </c>
      <c r="K65" s="5"/>
      <c r="L65" s="5"/>
      <c r="M65" s="5"/>
      <c r="N65" s="5">
        <v>1654.7</v>
      </c>
      <c r="O65" s="5"/>
      <c r="P65" s="5"/>
      <c r="Q65" s="14">
        <f t="shared" si="1"/>
        <v>3354.7</v>
      </c>
    </row>
    <row r="66" spans="1:17" ht="15.75">
      <c r="A66" s="27" t="s">
        <v>73</v>
      </c>
      <c r="B66" s="5">
        <v>1194.8</v>
      </c>
      <c r="C66" s="5">
        <v>1148</v>
      </c>
      <c r="D66" s="5"/>
      <c r="E66" s="5"/>
      <c r="F66" s="6"/>
      <c r="G66" s="5"/>
      <c r="H66" s="5"/>
      <c r="I66" s="5"/>
      <c r="J66" s="11">
        <f t="shared" si="3"/>
        <v>1164</v>
      </c>
      <c r="K66" s="5"/>
      <c r="L66" s="5"/>
      <c r="M66" s="5"/>
      <c r="N66" s="5">
        <v>1164</v>
      </c>
      <c r="O66" s="5"/>
      <c r="P66" s="5"/>
      <c r="Q66" s="14">
        <f t="shared" si="1"/>
        <v>2358.8</v>
      </c>
    </row>
    <row r="67" spans="1:17" ht="15.75">
      <c r="A67" s="6" t="s">
        <v>78</v>
      </c>
      <c r="B67" s="5">
        <v>286.8</v>
      </c>
      <c r="C67" s="35"/>
      <c r="D67" s="6"/>
      <c r="E67" s="6"/>
      <c r="F67" s="6"/>
      <c r="G67" s="6"/>
      <c r="H67" s="6"/>
      <c r="I67" s="6"/>
      <c r="J67" s="11">
        <f t="shared" si="3"/>
        <v>307.4</v>
      </c>
      <c r="K67" s="6"/>
      <c r="L67" s="6"/>
      <c r="M67" s="6"/>
      <c r="N67" s="9"/>
      <c r="O67" s="25">
        <v>307.4</v>
      </c>
      <c r="P67" s="6"/>
      <c r="Q67" s="14">
        <f t="shared" si="1"/>
        <v>594.2</v>
      </c>
    </row>
    <row r="68" spans="1:17" ht="15.75">
      <c r="A68" s="28" t="s">
        <v>77</v>
      </c>
      <c r="B68" s="5">
        <v>252</v>
      </c>
      <c r="C68" s="35"/>
      <c r="D68" s="15"/>
      <c r="E68" s="16"/>
      <c r="F68" s="6"/>
      <c r="G68" s="16"/>
      <c r="H68" s="16"/>
      <c r="I68" s="16"/>
      <c r="J68" s="11">
        <f t="shared" si="3"/>
        <v>300</v>
      </c>
      <c r="K68" s="8"/>
      <c r="L68" s="8"/>
      <c r="M68" s="8"/>
      <c r="N68" s="17"/>
      <c r="O68" s="9">
        <v>300</v>
      </c>
      <c r="P68" s="8"/>
      <c r="Q68" s="14">
        <f t="shared" si="1"/>
        <v>552</v>
      </c>
    </row>
    <row r="69" spans="1:17" ht="31.5" customHeight="1">
      <c r="A69" s="28" t="s">
        <v>76</v>
      </c>
      <c r="B69" s="5">
        <v>178.8</v>
      </c>
      <c r="C69" s="35"/>
      <c r="D69" s="29"/>
      <c r="E69" s="30"/>
      <c r="F69" s="6"/>
      <c r="G69" s="30"/>
      <c r="H69" s="31"/>
      <c r="I69" s="30"/>
      <c r="J69" s="11">
        <f t="shared" si="3"/>
        <v>0</v>
      </c>
      <c r="K69" s="6"/>
      <c r="L69" s="6"/>
      <c r="M69" s="6"/>
      <c r="N69" s="25"/>
      <c r="O69" s="6"/>
      <c r="P69" s="6"/>
      <c r="Q69" s="14">
        <f t="shared" si="1"/>
        <v>178.8</v>
      </c>
    </row>
    <row r="70" spans="1:16" s="10" customFormat="1" ht="18.75" customHeight="1" hidden="1">
      <c r="A70" s="10" t="s">
        <v>59</v>
      </c>
      <c r="B70" s="18" t="e">
        <f>#REF!+B35+B41+B45+B46+B47+B48+B49+B52+B68</f>
        <v>#REF!</v>
      </c>
      <c r="C70" s="18"/>
      <c r="D70" s="18" t="e">
        <f>#REF!+D35+D41+D45+D46+D47+D48+D49+D52+D68</f>
        <v>#REF!</v>
      </c>
      <c r="E70" s="18" t="e">
        <f>#REF!+E35+E41+E45+E46+E47+E48+E49+E52+E68</f>
        <v>#REF!</v>
      </c>
      <c r="F70" s="18" t="e">
        <f>#REF!+F35+F41+F45+F46+F47+F48+F49+G52+G68</f>
        <v>#REF!</v>
      </c>
      <c r="G70" s="18" t="e">
        <f>#REF!+G35+G41+G45+G46+G47+G48+G49</f>
        <v>#REF!</v>
      </c>
      <c r="H70" s="18" t="e">
        <f>#REF!+H35+H41+H45+H46+H47+H48+H49+H52+H68</f>
        <v>#REF!</v>
      </c>
      <c r="I70" s="18" t="e">
        <f>#REF!+I35+I41+I45+I46+I47+I48+I49+I52+I68</f>
        <v>#REF!</v>
      </c>
      <c r="J70" s="20" t="e">
        <f t="shared" si="3"/>
        <v>#REF!</v>
      </c>
      <c r="K70" s="18" t="e">
        <f>#REF!+K35+K41+K45+K46+K47+K48+K49+K52+K68</f>
        <v>#REF!</v>
      </c>
      <c r="L70" s="18" t="e">
        <f>#REF!+L35+L41+L45+L46+L47+L48+L49+L52+L68</f>
        <v>#REF!</v>
      </c>
      <c r="M70" s="18" t="e">
        <f>#REF!+M35+M41+M45+M46+M47+M48+M49+M52+M68</f>
        <v>#REF!</v>
      </c>
      <c r="N70" s="18" t="e">
        <f>#REF!+N35+N41+N45+N46+N47+N48+N49+N52+N68</f>
        <v>#REF!</v>
      </c>
      <c r="O70" s="18" t="e">
        <f>#REF!+O35+O41+O45+O46+O47+O48+O49+O52+O68</f>
        <v>#REF!</v>
      </c>
      <c r="P70" s="18" t="e">
        <f>#REF!+P35+P41+P45+P46+P47+P48+P49+P52+P68</f>
        <v>#REF!</v>
      </c>
    </row>
    <row r="71" spans="1:10" s="10" customFormat="1" ht="13.5" customHeight="1">
      <c r="A71" s="10" t="s">
        <v>59</v>
      </c>
      <c r="B71" s="18" t="e">
        <f>B70+J70</f>
        <v>#REF!</v>
      </c>
      <c r="C71" s="18"/>
      <c r="J71" s="19"/>
    </row>
    <row r="72" spans="1:16" ht="21.75" customHeight="1" hidden="1">
      <c r="A72" s="1" t="s">
        <v>61</v>
      </c>
      <c r="B72" s="1"/>
      <c r="C72" s="36" t="s">
        <v>68</v>
      </c>
      <c r="D72" s="1"/>
      <c r="E72" s="1"/>
      <c r="G72" s="22"/>
      <c r="I72" s="21"/>
      <c r="J72" s="21"/>
      <c r="K72" s="21"/>
      <c r="L72" s="1" t="s">
        <v>68</v>
      </c>
      <c r="M72" s="21"/>
      <c r="N72" s="21"/>
      <c r="O72" s="21"/>
      <c r="P72" s="21"/>
    </row>
  </sheetData>
  <sheetProtection/>
  <mergeCells count="11">
    <mergeCell ref="K7:P7"/>
    <mergeCell ref="K4:P4"/>
    <mergeCell ref="A2:P2"/>
    <mergeCell ref="A4:A8"/>
    <mergeCell ref="B4:B8"/>
    <mergeCell ref="D4:I4"/>
    <mergeCell ref="J4:J8"/>
    <mergeCell ref="D5:I5"/>
    <mergeCell ref="K5:P5"/>
    <mergeCell ref="D7:I7"/>
    <mergeCell ref="C4:C8"/>
  </mergeCells>
  <printOptions/>
  <pageMargins left="0.2" right="0.15748031496062992" top="0" bottom="0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2012-12-18T08:59:45Z</cp:lastPrinted>
  <dcterms:created xsi:type="dcterms:W3CDTF">2010-01-16T12:49:18Z</dcterms:created>
  <dcterms:modified xsi:type="dcterms:W3CDTF">2012-12-28T12:54:02Z</dcterms:modified>
  <cp:category/>
  <cp:version/>
  <cp:contentType/>
  <cp:contentStatus/>
</cp:coreProperties>
</file>